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120" activeTab="0"/>
  </bookViews>
  <sheets>
    <sheet name="Calc" sheetId="1" r:id="rId1"/>
    <sheet name="Aux" sheetId="2" r:id="rId2"/>
  </sheets>
  <definedNames/>
  <calcPr fullCalcOnLoad="1"/>
</workbook>
</file>

<file path=xl/sharedStrings.xml><?xml version="1.0" encoding="utf-8"?>
<sst xmlns="http://schemas.openxmlformats.org/spreadsheetml/2006/main" count="82" uniqueCount="51">
  <si>
    <t>Current System</t>
  </si>
  <si>
    <t>New System</t>
  </si>
  <si>
    <t>Energy Used (MWh)</t>
  </si>
  <si>
    <t>Present Value</t>
  </si>
  <si>
    <t>Time Period (years)</t>
  </si>
  <si>
    <t>Profitability of Investment without Interest Rate</t>
  </si>
  <si>
    <t>years</t>
  </si>
  <si>
    <t>Net Profit of Investment</t>
  </si>
  <si>
    <t>by Current System</t>
  </si>
  <si>
    <t xml:space="preserve"> </t>
  </si>
  <si>
    <t>by New System</t>
  </si>
  <si>
    <t xml:space="preserve">Profit of Customer with Constant </t>
  </si>
  <si>
    <t>Payback Period</t>
  </si>
  <si>
    <t>Fee per Annum</t>
  </si>
  <si>
    <t>Fee per Annum and Payback Period</t>
  </si>
  <si>
    <t>Profitability of Investment with Interest Rate</t>
  </si>
  <si>
    <t>Period</t>
  </si>
  <si>
    <t>Investment (euro)</t>
  </si>
  <si>
    <t>Residual Value (euro)</t>
  </si>
  <si>
    <t>Operational Cost (euro/annum)</t>
  </si>
  <si>
    <t>Current Price Development</t>
  </si>
  <si>
    <t>New Price Development</t>
  </si>
  <si>
    <t>Payback Time (Break-Even)</t>
  </si>
  <si>
    <t>Internal Rate of Return (IRR)</t>
  </si>
  <si>
    <t>Discount Rate (e.g. 5 % = 0.05)</t>
  </si>
  <si>
    <t>Costs of Current System</t>
  </si>
  <si>
    <t>Costs of New System</t>
  </si>
  <si>
    <t>Cash Flows</t>
  </si>
  <si>
    <t>Periodic Revenues</t>
  </si>
  <si>
    <t>Payback Time</t>
  </si>
  <si>
    <t>Costs of ESCO Company's</t>
  </si>
  <si>
    <t>euro</t>
  </si>
  <si>
    <t>Average Costs of Customer per Annum</t>
  </si>
  <si>
    <t>Discounted Cash Flows</t>
  </si>
  <si>
    <t>Discounted Payback Time</t>
  </si>
  <si>
    <t>Revenues of ESCO Company´s</t>
  </si>
  <si>
    <t>Grant Rate (e.g. 10 % = 0.1)</t>
  </si>
  <si>
    <t>ESCO partnership and Profitability of Investment with Interest Rate</t>
  </si>
  <si>
    <t>ESCO partnership and Profitability of Investment without Interest Rate</t>
  </si>
  <si>
    <t>Costs of ESCO Company's (pre)</t>
  </si>
  <si>
    <t>Energy Cost (euro/MWh)</t>
  </si>
  <si>
    <t>Energy Cost Scenario (% Change/annum)</t>
  </si>
  <si>
    <t>Net Profit of Investment (Net Present Value)</t>
  </si>
  <si>
    <t>Discounted Sum of Cash Flows</t>
  </si>
  <si>
    <t xml:space="preserve">The purpose of this tool is to give some preliminary information to the investors who </t>
  </si>
  <si>
    <t>are considering changing, for instance, the heating system or</t>
  </si>
  <si>
    <t>make energy saving investments in co-ordinations with the ESCO.</t>
  </si>
  <si>
    <t xml:space="preserve">Type white columns of Table. You must type at least following variables: </t>
  </si>
  <si>
    <t>Energy Used, Energy Price, Interest Rate and Time Period.</t>
  </si>
  <si>
    <t>For more detailed instructions, see manual.</t>
  </si>
  <si>
    <t>Customer's Risk-premium/Payment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</si>
</sst>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);[Red]\(0.00\)"/>
    <numFmt numFmtId="17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20" fillId="33" borderId="0" xfId="0" applyFont="1" applyFill="1" applyAlignment="1">
      <alignment/>
    </xf>
    <xf numFmtId="1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172" fontId="0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173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40" fillId="33" borderId="0" xfId="0" applyNumberFormat="1" applyFont="1" applyFill="1" applyAlignment="1">
      <alignment/>
    </xf>
    <xf numFmtId="3" fontId="0" fillId="34" borderId="12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74" fontId="0" fillId="34" borderId="0" xfId="0" applyNumberFormat="1" applyFont="1" applyFill="1" applyAlignment="1">
      <alignment/>
    </xf>
    <xf numFmtId="174" fontId="19" fillId="34" borderId="0" xfId="0" applyNumberFormat="1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0.140625" style="0" customWidth="1"/>
    <col min="2" max="2" width="21.140625" style="0" customWidth="1"/>
    <col min="3" max="3" width="36.7109375" style="0" customWidth="1"/>
    <col min="4" max="4" width="10.140625" style="0" bestFit="1" customWidth="1"/>
    <col min="6" max="6" width="76.421875" style="0" customWidth="1"/>
  </cols>
  <sheetData>
    <row r="1" spans="1:6" ht="15.75">
      <c r="A1" s="1" t="s">
        <v>0</v>
      </c>
      <c r="B1" s="23"/>
      <c r="C1" s="1" t="s">
        <v>1</v>
      </c>
      <c r="D1" s="2"/>
      <c r="E1" s="2"/>
      <c r="F1" s="3" t="s">
        <v>44</v>
      </c>
    </row>
    <row r="2" spans="1:6" ht="15">
      <c r="A2" s="4"/>
      <c r="B2" s="24"/>
      <c r="C2" s="4" t="s">
        <v>17</v>
      </c>
      <c r="D2" s="32">
        <v>57000</v>
      </c>
      <c r="E2" s="6"/>
      <c r="F2" s="38" t="s">
        <v>45</v>
      </c>
    </row>
    <row r="3" spans="1:6" ht="15">
      <c r="A3" s="4"/>
      <c r="B3" s="24"/>
      <c r="C3" s="4" t="s">
        <v>36</v>
      </c>
      <c r="D3" s="36">
        <v>0</v>
      </c>
      <c r="E3" s="6"/>
      <c r="F3" s="38" t="s">
        <v>46</v>
      </c>
    </row>
    <row r="4" spans="1:6" ht="15">
      <c r="A4" s="4" t="s">
        <v>2</v>
      </c>
      <c r="B4" s="34">
        <v>1400</v>
      </c>
      <c r="C4" s="4" t="s">
        <v>2</v>
      </c>
      <c r="D4" s="32">
        <v>500</v>
      </c>
      <c r="E4" s="6"/>
      <c r="F4" t="s">
        <v>47</v>
      </c>
    </row>
    <row r="5" spans="1:6" ht="15">
      <c r="A5" s="4" t="s">
        <v>40</v>
      </c>
      <c r="B5" s="25">
        <v>19</v>
      </c>
      <c r="C5" s="4" t="s">
        <v>40</v>
      </c>
      <c r="D5" s="5">
        <v>19</v>
      </c>
      <c r="E5" s="6"/>
      <c r="F5" s="39" t="s">
        <v>48</v>
      </c>
    </row>
    <row r="6" spans="1:6" ht="15">
      <c r="A6" s="30" t="s">
        <v>41</v>
      </c>
      <c r="B6" s="25">
        <v>0</v>
      </c>
      <c r="C6" s="30" t="s">
        <v>41</v>
      </c>
      <c r="D6" s="5">
        <v>0</v>
      </c>
      <c r="E6" s="6"/>
      <c r="F6" s="39" t="s">
        <v>49</v>
      </c>
    </row>
    <row r="7" spans="1:6" ht="15">
      <c r="A7" s="4" t="s">
        <v>19</v>
      </c>
      <c r="B7" s="34">
        <v>0</v>
      </c>
      <c r="C7" s="4" t="s">
        <v>19</v>
      </c>
      <c r="D7" s="32">
        <v>0</v>
      </c>
      <c r="E7" s="6"/>
      <c r="F7" s="39"/>
    </row>
    <row r="8" spans="1:6" ht="15">
      <c r="A8" s="7"/>
      <c r="B8" s="23"/>
      <c r="C8" s="7" t="s">
        <v>18</v>
      </c>
      <c r="D8" s="35">
        <v>0</v>
      </c>
      <c r="E8" s="2"/>
      <c r="F8" s="39"/>
    </row>
    <row r="9" spans="1:8" ht="15">
      <c r="A9" s="4" t="s">
        <v>24</v>
      </c>
      <c r="B9" s="25">
        <v>0.05</v>
      </c>
      <c r="C9" s="8" t="s">
        <v>3</v>
      </c>
      <c r="D9" s="33">
        <f>NPV(B9,Aux!F3:F31)+(D8)*(1+B9)^(-B10)</f>
        <v>132041.66728906025</v>
      </c>
      <c r="E9" s="10" t="s">
        <v>31</v>
      </c>
      <c r="H9" t="s">
        <v>9</v>
      </c>
    </row>
    <row r="10" spans="1:5" ht="15">
      <c r="A10" s="4" t="s">
        <v>4</v>
      </c>
      <c r="B10" s="25">
        <v>10</v>
      </c>
      <c r="C10" s="8"/>
      <c r="D10" s="10"/>
      <c r="E10" s="10"/>
    </row>
    <row r="11" spans="1:7" ht="15">
      <c r="A11" s="6"/>
      <c r="B11" s="6"/>
      <c r="C11" s="11"/>
      <c r="D11" s="6"/>
      <c r="E11" s="6"/>
      <c r="G11" t="s">
        <v>9</v>
      </c>
    </row>
    <row r="12" spans="1:5" ht="15.75">
      <c r="A12" s="1" t="s">
        <v>5</v>
      </c>
      <c r="B12" s="2"/>
      <c r="C12" s="12"/>
      <c r="D12" s="2"/>
      <c r="E12" s="13"/>
    </row>
    <row r="13" spans="1:5" ht="15">
      <c r="A13" s="30" t="str">
        <f>IF(SUM(Aux!F3:F31)+D8&gt;=(1-D3)*D2,"Investment is Profitable","Investment is not Profitable")</f>
        <v>Investment is Profitable</v>
      </c>
      <c r="B13" s="14"/>
      <c r="C13" s="8"/>
      <c r="D13" s="6"/>
      <c r="E13" s="6"/>
    </row>
    <row r="14" spans="1:5" ht="15">
      <c r="A14" s="4" t="s">
        <v>22</v>
      </c>
      <c r="B14" s="16">
        <f>IF(SUM(Aux!H2:H31)&gt;0,SUM(Aux!H2:H31),".")</f>
        <v>4</v>
      </c>
      <c r="C14" s="8" t="s">
        <v>6</v>
      </c>
      <c r="D14" s="6"/>
      <c r="E14" s="6"/>
    </row>
    <row r="15" spans="1:5" ht="15">
      <c r="A15" s="15" t="s">
        <v>7</v>
      </c>
      <c r="B15" s="31">
        <f>SUM(Aux!G2:G31)+Calc!D8</f>
        <v>114000</v>
      </c>
      <c r="C15" s="8" t="s">
        <v>31</v>
      </c>
      <c r="D15" s="6"/>
      <c r="E15" s="6"/>
    </row>
    <row r="16" spans="1:5" ht="15">
      <c r="A16" s="15" t="s">
        <v>32</v>
      </c>
      <c r="B16" s="6"/>
      <c r="C16" s="10"/>
      <c r="D16" s="6"/>
      <c r="E16" s="6"/>
    </row>
    <row r="17" spans="1:5" ht="15">
      <c r="A17" s="15" t="s">
        <v>8</v>
      </c>
      <c r="B17" s="31">
        <f>SUM(Aux!D3:D31)/Calc!B$10</f>
        <v>26600</v>
      </c>
      <c r="C17" s="8" t="s">
        <v>31</v>
      </c>
      <c r="D17" s="17" t="s">
        <v>9</v>
      </c>
      <c r="E17" s="6"/>
    </row>
    <row r="18" spans="1:5" ht="15">
      <c r="A18" s="15" t="s">
        <v>32</v>
      </c>
      <c r="B18" s="16"/>
      <c r="C18" s="8"/>
      <c r="D18" s="17"/>
      <c r="E18" s="6"/>
    </row>
    <row r="19" spans="1:5" ht="15">
      <c r="A19" s="15" t="s">
        <v>10</v>
      </c>
      <c r="B19" s="31">
        <f>SUM(Aux!E3:E31)/Calc!B$10</f>
        <v>9500</v>
      </c>
      <c r="C19" s="8" t="s">
        <v>31</v>
      </c>
      <c r="D19" s="17"/>
      <c r="E19" s="6"/>
    </row>
    <row r="20" spans="1:5" ht="15">
      <c r="A20" s="15"/>
      <c r="B20" s="16"/>
      <c r="C20" s="8"/>
      <c r="D20" s="17"/>
      <c r="E20" s="6"/>
    </row>
    <row r="21" spans="1:5" ht="15">
      <c r="A21" s="18" t="s">
        <v>38</v>
      </c>
      <c r="B21" s="9"/>
      <c r="C21" s="8"/>
      <c r="D21" s="17"/>
      <c r="E21" s="6"/>
    </row>
    <row r="22" spans="1:5" ht="15">
      <c r="A22" s="15" t="s">
        <v>11</v>
      </c>
      <c r="B22" s="8" t="s">
        <v>12</v>
      </c>
      <c r="C22" s="8" t="s">
        <v>13</v>
      </c>
      <c r="D22" s="6"/>
      <c r="E22" s="6"/>
    </row>
    <row r="23" spans="1:5" ht="15">
      <c r="A23" s="15" t="s">
        <v>14</v>
      </c>
      <c r="B23" s="5">
        <v>5</v>
      </c>
      <c r="C23" s="37">
        <v>26600</v>
      </c>
      <c r="D23" s="33">
        <f>SUM(Aux!F3:F31)+Calc!D$8-(B$23*C$23-SUM(Aux!I3:I31))</f>
        <v>85500</v>
      </c>
      <c r="E23" s="8" t="s">
        <v>31</v>
      </c>
    </row>
    <row r="24" spans="1:5" ht="15">
      <c r="A24" s="4" t="s">
        <v>50</v>
      </c>
      <c r="B24" s="31">
        <f>B15-D23</f>
        <v>28500</v>
      </c>
      <c r="C24" s="10" t="s">
        <v>31</v>
      </c>
      <c r="D24" s="6"/>
      <c r="E24" s="6"/>
    </row>
    <row r="25" spans="1:5" ht="15">
      <c r="A25" s="6"/>
      <c r="B25" s="6"/>
      <c r="C25" s="6"/>
      <c r="D25" s="6"/>
      <c r="E25" s="6"/>
    </row>
    <row r="26" spans="1:5" ht="15.75">
      <c r="A26" s="1" t="s">
        <v>15</v>
      </c>
      <c r="B26" s="2"/>
      <c r="C26" s="2"/>
      <c r="D26" s="2"/>
      <c r="E26" s="2"/>
    </row>
    <row r="27" spans="1:5" ht="15">
      <c r="A27" s="30" t="str">
        <f>IF(D9&gt;=((1-D3)*D2),"Investment is Profitable","Investment is not Profitable")</f>
        <v>Investment is Profitable</v>
      </c>
      <c r="B27" s="14"/>
      <c r="C27" s="8"/>
      <c r="D27" s="6"/>
      <c r="E27" s="19"/>
    </row>
    <row r="28" spans="1:5" ht="15">
      <c r="A28" s="4" t="s">
        <v>22</v>
      </c>
      <c r="B28" s="16">
        <f>IF(SUM(Aux!L2:L31)&gt;0,SUM(Aux!L2:L31),".")</f>
        <v>4</v>
      </c>
      <c r="C28" s="8" t="s">
        <v>6</v>
      </c>
      <c r="D28" s="6"/>
      <c r="E28" s="19"/>
    </row>
    <row r="29" spans="1:5" ht="15">
      <c r="A29" s="15" t="s">
        <v>42</v>
      </c>
      <c r="B29" s="31">
        <f>D9-(1-D3)*D2</f>
        <v>75041.66728906025</v>
      </c>
      <c r="C29" s="8" t="s">
        <v>31</v>
      </c>
      <c r="D29" s="6"/>
      <c r="E29" s="6"/>
    </row>
    <row r="30" spans="1:5" ht="15">
      <c r="A30" s="15" t="s">
        <v>32</v>
      </c>
      <c r="B30" s="6"/>
      <c r="C30" s="6"/>
      <c r="D30" s="6"/>
      <c r="E30" s="6"/>
    </row>
    <row r="31" spans="1:5" ht="15">
      <c r="A31" s="15" t="s">
        <v>8</v>
      </c>
      <c r="B31" s="31">
        <f>SUM(Aux!D3:D31)/Calc!B$10</f>
        <v>26600</v>
      </c>
      <c r="C31" s="8" t="s">
        <v>31</v>
      </c>
      <c r="D31" s="6"/>
      <c r="E31" s="6"/>
    </row>
    <row r="32" spans="1:5" ht="15">
      <c r="A32" s="15" t="s">
        <v>32</v>
      </c>
      <c r="B32" s="16"/>
      <c r="C32" s="8"/>
      <c r="D32" s="6"/>
      <c r="E32" s="6"/>
    </row>
    <row r="33" spans="1:5" ht="15">
      <c r="A33" s="15" t="s">
        <v>10</v>
      </c>
      <c r="B33" s="31">
        <f>SUM(Aux!E3:E31)/Calc!B$10</f>
        <v>9500</v>
      </c>
      <c r="C33" s="8" t="s">
        <v>31</v>
      </c>
      <c r="D33" s="6"/>
      <c r="E33" s="6"/>
    </row>
    <row r="34" spans="1:5" ht="15">
      <c r="A34" s="15" t="s">
        <v>23</v>
      </c>
      <c r="B34" s="29">
        <f>IRR(Aux!G2:G31)</f>
        <v>0.27319842410498696</v>
      </c>
      <c r="C34" s="8"/>
      <c r="D34" s="6"/>
      <c r="E34" s="6"/>
    </row>
    <row r="35" spans="1:5" ht="15">
      <c r="A35" s="15"/>
      <c r="B35" s="16"/>
      <c r="C35" s="8"/>
      <c r="D35" s="6"/>
      <c r="E35" s="6"/>
    </row>
    <row r="36" spans="1:5" ht="15">
      <c r="A36" s="18" t="s">
        <v>37</v>
      </c>
      <c r="B36" s="9"/>
      <c r="C36" s="8"/>
      <c r="D36" s="6"/>
      <c r="E36" s="6"/>
    </row>
    <row r="37" spans="1:5" ht="15">
      <c r="A37" s="15" t="s">
        <v>11</v>
      </c>
      <c r="B37" s="8" t="s">
        <v>12</v>
      </c>
      <c r="C37" s="8" t="s">
        <v>13</v>
      </c>
      <c r="D37" s="6"/>
      <c r="E37" s="6"/>
    </row>
    <row r="38" spans="1:5" ht="15">
      <c r="A38" s="15" t="s">
        <v>14</v>
      </c>
      <c r="B38" s="20">
        <v>5</v>
      </c>
      <c r="C38" s="36">
        <v>26600</v>
      </c>
      <c r="D38" s="33">
        <f>D9-NPV(B9,Aux!N3:N31)</f>
        <v>58007.616221273245</v>
      </c>
      <c r="E38" s="8" t="s">
        <v>31</v>
      </c>
    </row>
    <row r="39" spans="1:5" ht="16.5">
      <c r="A39" s="4" t="s">
        <v>50</v>
      </c>
      <c r="B39" s="31">
        <f>B29-D38</f>
        <v>17034.051067787004</v>
      </c>
      <c r="C39" s="10" t="s">
        <v>31</v>
      </c>
      <c r="D39" s="21"/>
      <c r="E3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D1">
      <selection activeCell="E36" sqref="E36"/>
    </sheetView>
  </sheetViews>
  <sheetFormatPr defaultColWidth="9.140625" defaultRowHeight="15"/>
  <cols>
    <col min="1" max="1" width="6.8515625" style="0" customWidth="1"/>
    <col min="2" max="2" width="25.140625" style="0" customWidth="1"/>
    <col min="3" max="3" width="22.421875" style="0" customWidth="1"/>
    <col min="4" max="4" width="21.8515625" style="0" customWidth="1"/>
    <col min="5" max="5" width="19.7109375" style="0" customWidth="1"/>
    <col min="6" max="6" width="17.8515625" style="0" customWidth="1"/>
    <col min="7" max="7" width="12.140625" style="0" customWidth="1"/>
    <col min="8" max="8" width="12.7109375" style="0" customWidth="1"/>
    <col min="9" max="9" width="22.7109375" style="0" customWidth="1"/>
    <col min="10" max="11" width="31.57421875" style="0" customWidth="1"/>
    <col min="12" max="12" width="23.8515625" style="0" customWidth="1"/>
    <col min="13" max="13" width="29.00390625" style="0" customWidth="1"/>
    <col min="14" max="14" width="26.8515625" style="0" customWidth="1"/>
  </cols>
  <sheetData>
    <row r="1" spans="1:14" s="3" customFormat="1" ht="15">
      <c r="A1" s="3" t="s">
        <v>16</v>
      </c>
      <c r="B1" s="3" t="s">
        <v>20</v>
      </c>
      <c r="C1" s="3" t="s">
        <v>21</v>
      </c>
      <c r="D1" s="3" t="s">
        <v>25</v>
      </c>
      <c r="E1" s="3" t="s">
        <v>26</v>
      </c>
      <c r="F1" s="3" t="s">
        <v>28</v>
      </c>
      <c r="G1" s="3" t="s">
        <v>27</v>
      </c>
      <c r="H1" s="3" t="s">
        <v>29</v>
      </c>
      <c r="I1" s="3" t="s">
        <v>30</v>
      </c>
      <c r="J1" s="3" t="s">
        <v>43</v>
      </c>
      <c r="K1" s="3" t="s">
        <v>33</v>
      </c>
      <c r="L1" s="3" t="s">
        <v>34</v>
      </c>
      <c r="M1" s="3" t="s">
        <v>39</v>
      </c>
      <c r="N1" s="3" t="s">
        <v>35</v>
      </c>
    </row>
    <row r="2" spans="1:23" s="3" customFormat="1" ht="15">
      <c r="A2" s="26">
        <v>0</v>
      </c>
      <c r="B2" s="27">
        <f>Calc!B5</f>
        <v>19</v>
      </c>
      <c r="C2" s="27">
        <f>Calc!D5</f>
        <v>19</v>
      </c>
      <c r="D2" s="27">
        <v>0</v>
      </c>
      <c r="E2" s="28">
        <v>0</v>
      </c>
      <c r="F2" s="28">
        <v>0</v>
      </c>
      <c r="G2" s="26">
        <f>-(1-Calc!D3)*Calc!D2</f>
        <v>-57000</v>
      </c>
      <c r="H2" t="str">
        <f>IF(AND(SUM(G$2:G2)+Calc!D$8&lt;0,SUM(G$2:G3)+Calc!D$8&gt;0),A3,".")</f>
        <v>.</v>
      </c>
      <c r="I2" s="28">
        <v>0</v>
      </c>
      <c r="J2" s="26">
        <f>-(1-Calc!D3)*Calc!D2</f>
        <v>-57000</v>
      </c>
      <c r="K2" s="26">
        <f>J2</f>
        <v>-57000</v>
      </c>
      <c r="L2" s="26" t="str">
        <f>IF(AND(SUM(K$2:K2)+Calc!D$8&lt;0,SUM(K$2:K3)+Calc!D$8&gt;0),A3,".")</f>
        <v>.</v>
      </c>
      <c r="M2" s="26"/>
      <c r="N2" s="26">
        <v>0</v>
      </c>
      <c r="O2" s="26"/>
      <c r="P2" s="26"/>
      <c r="Q2" s="26"/>
      <c r="R2" s="26"/>
      <c r="S2" s="26"/>
      <c r="T2" s="26"/>
      <c r="U2" s="26"/>
      <c r="V2" s="26"/>
      <c r="W2" s="26"/>
    </row>
    <row r="3" spans="1:14" ht="15">
      <c r="A3">
        <v>1</v>
      </c>
      <c r="B3" s="27">
        <f>Calc!B$5*(1+Calc!B$6)^Aux!A3</f>
        <v>19</v>
      </c>
      <c r="C3" s="27">
        <f>Calc!D$5*(1+Calc!D$6)^Aux!A3</f>
        <v>19</v>
      </c>
      <c r="D3" s="27">
        <f>IF(Aux!A3&lt;=Calc!B$10,(Calc!B$4*Aux!B3+Calc!B$7),".")</f>
        <v>26600</v>
      </c>
      <c r="E3" s="27">
        <f>IF(Aux!A3&lt;=Calc!B$10,(Calc!D$4*Aux!C3+Calc!D$7),".")</f>
        <v>9500</v>
      </c>
      <c r="F3" s="27">
        <f>IF(Aux!A3&lt;=Calc!B$10,(Calc!B$4*Aux!B3+Calc!B$7)-(Calc!D$4*Aux!C3+Calc!D$7),".")</f>
        <v>17100</v>
      </c>
      <c r="G3" s="27">
        <f>F3</f>
        <v>17100</v>
      </c>
      <c r="H3" t="str">
        <f>IF(AND(SUM(G$2:G3)+Calc!D$8&lt;0,SUM(G$2:G4)+Calc!D$8&gt;0),A4,".")</f>
        <v>.</v>
      </c>
      <c r="I3" s="27">
        <f>IF(A3&lt;=Calc!B$23,(Calc!D$4*Aux!C3+Calc!D$7),".")</f>
        <v>9500</v>
      </c>
      <c r="J3" s="22">
        <f>IF(Aux!A3&lt;=Calc!B$10,NPV(Calc!B$9,Aux!G3),".")</f>
        <v>16285.714285714284</v>
      </c>
      <c r="K3" s="22">
        <f>IF(Aux!A3&lt;=Calc!B$10,J3,".")</f>
        <v>16285.714285714284</v>
      </c>
      <c r="L3" s="26" t="str">
        <f>IF(AND(SUM(K$2:K3)+Calc!D$8&lt;0,SUM(K$2:K4)+Calc!D$8&gt;0),A4,".")</f>
        <v>.</v>
      </c>
      <c r="M3">
        <f>IF(A3&lt;=Calc!B$38,(Calc!D$4*Aux!C3+Calc!D$7),".")</f>
        <v>9500</v>
      </c>
      <c r="N3" s="27">
        <f>IF(A3&lt;=Calc!B$38,(Calc!C$38-Aux!M3),".")</f>
        <v>17100</v>
      </c>
    </row>
    <row r="4" spans="1:14" ht="15">
      <c r="A4">
        <v>2</v>
      </c>
      <c r="B4" s="27">
        <f>Calc!B$5*(1+Calc!B$6)^Aux!A4</f>
        <v>19</v>
      </c>
      <c r="C4" s="27">
        <f>Calc!D$5*(1+Calc!D$6)^Aux!A4</f>
        <v>19</v>
      </c>
      <c r="D4" s="27">
        <f>IF(Aux!A4&lt;=Calc!B$10,(Calc!B$4*Aux!B4+Calc!B$7),".")</f>
        <v>26600</v>
      </c>
      <c r="E4" s="27">
        <f>IF(Aux!A4&lt;=Calc!B$10,(Calc!D$4*Aux!C4+Calc!D$7),".")</f>
        <v>9500</v>
      </c>
      <c r="F4" s="27">
        <f>IF(Aux!A4&lt;=Calc!B$10,(Calc!B$4*Aux!B4+Calc!B$7)-(Calc!D$4*Aux!C4+Calc!D$7),".")</f>
        <v>17100</v>
      </c>
      <c r="G4" s="27">
        <f aca="true" t="shared" si="0" ref="G4:G31">F4</f>
        <v>17100</v>
      </c>
      <c r="H4" t="str">
        <f>IF(AND(SUM(G$2:G4)+Calc!D$8&lt;0,SUM(G$2:G5)+Calc!D$8&gt;0),A5,".")</f>
        <v>.</v>
      </c>
      <c r="I4" s="27">
        <f>IF(A4&lt;=Calc!B$23,(Calc!D$4*Aux!C4+Calc!D$7),".")</f>
        <v>9500</v>
      </c>
      <c r="J4" s="22">
        <f>IF(Aux!A4&lt;=Calc!B$10,NPV(Calc!B$9,Aux!G$3:G4),".")</f>
        <v>31795.918367346934</v>
      </c>
      <c r="K4" s="22">
        <f>IF(Aux!A4&lt;=Calc!B$10,J4-J3,".")</f>
        <v>15510.20408163265</v>
      </c>
      <c r="L4" s="26" t="str">
        <f>IF(AND(SUM(K$2:K4)+Calc!D$8&lt;0,SUM(K$2:K5)+Calc!D$8&gt;0),A5,".")</f>
        <v>.</v>
      </c>
      <c r="M4">
        <f>IF(A4&lt;=Calc!B$38,(Calc!D$4*Aux!C4+Calc!D$7),".")</f>
        <v>9500</v>
      </c>
      <c r="N4" s="27">
        <f>IF(A4&lt;=Calc!B$38,(Calc!C$38-Aux!M4),".")</f>
        <v>17100</v>
      </c>
    </row>
    <row r="5" spans="1:14" ht="15">
      <c r="A5">
        <v>3</v>
      </c>
      <c r="B5" s="27">
        <f>Calc!B$5*(1+Calc!B$6)^Aux!A5</f>
        <v>19</v>
      </c>
      <c r="C5" s="27">
        <f>Calc!D$5*(1+Calc!D$6)^Aux!A5</f>
        <v>19</v>
      </c>
      <c r="D5" s="27">
        <f>IF(Aux!A5&lt;=Calc!B$10,(Calc!B$4*Aux!B5+Calc!B$7),".")</f>
        <v>26600</v>
      </c>
      <c r="E5" s="27">
        <f>IF(Aux!A5&lt;=Calc!B$10,(Calc!D$4*Aux!C5+Calc!D$7),".")</f>
        <v>9500</v>
      </c>
      <c r="F5" s="27">
        <f>IF(Aux!A5&lt;=Calc!B$10,(Calc!B$4*Aux!B5+Calc!B$7)-(Calc!D$4*Aux!C5+Calc!D$7),".")</f>
        <v>17100</v>
      </c>
      <c r="G5" s="27">
        <f t="shared" si="0"/>
        <v>17100</v>
      </c>
      <c r="H5">
        <f>IF(AND(SUM(G$2:G5)+Calc!D$8&lt;0,SUM(G$2:G6)+Calc!D$8&gt;0),A6,".")</f>
        <v>4</v>
      </c>
      <c r="I5" s="27">
        <f>IF(A5&lt;=Calc!B$23,(Calc!D$4*Aux!C5+Calc!D$7),".")</f>
        <v>9500</v>
      </c>
      <c r="J5" s="22">
        <f>IF(Aux!A5&lt;=Calc!B$10,NPV(Calc!B$9,Aux!G$3:G5),".")</f>
        <v>46567.54130223518</v>
      </c>
      <c r="K5" s="22">
        <f>IF(Aux!A5&lt;=Calc!B$10,J5-J4,".")</f>
        <v>14771.622934888244</v>
      </c>
      <c r="L5" s="26">
        <f>IF(AND(SUM(K$2:K5)+Calc!D$8&lt;0,SUM(K$2:K6)+Calc!D$8&gt;0),A6,".")</f>
        <v>4</v>
      </c>
      <c r="M5">
        <f>IF(A5&lt;=Calc!B$38,(Calc!D$4*Aux!C5+Calc!D$7),".")</f>
        <v>9500</v>
      </c>
      <c r="N5" s="27">
        <f>IF(A5&lt;=Calc!B$38,(Calc!C$38-Aux!M5),".")</f>
        <v>17100</v>
      </c>
    </row>
    <row r="6" spans="1:14" ht="15">
      <c r="A6">
        <v>4</v>
      </c>
      <c r="B6" s="27">
        <f>Calc!B$5*(1+Calc!B$6)^Aux!A6</f>
        <v>19</v>
      </c>
      <c r="C6" s="27">
        <f>Calc!D$5*(1+Calc!D$6)^Aux!A6</f>
        <v>19</v>
      </c>
      <c r="D6" s="27">
        <f>IF(Aux!A6&lt;=Calc!B$10,(Calc!B$4*Aux!B6+Calc!B$7),".")</f>
        <v>26600</v>
      </c>
      <c r="E6" s="27">
        <f>IF(Aux!A6&lt;=Calc!B$10,(Calc!D$4*Aux!C6+Calc!D$7),".")</f>
        <v>9500</v>
      </c>
      <c r="F6" s="27">
        <f>IF(Aux!A6&lt;=Calc!B$10,(Calc!B$4*Aux!B6+Calc!B$7)-(Calc!D$4*Aux!C6+Calc!D$7),".")</f>
        <v>17100</v>
      </c>
      <c r="G6" s="27">
        <f t="shared" si="0"/>
        <v>17100</v>
      </c>
      <c r="H6" t="str">
        <f>IF(AND(SUM(G$2:G6)+Calc!D$8&lt;0,SUM(G$2:G7)+Calc!D$8&gt;0),A7,".")</f>
        <v>.</v>
      </c>
      <c r="I6" s="27">
        <f>IF(A6&lt;=Calc!B$23,(Calc!D$4*Aux!C6+Calc!D$7),".")</f>
        <v>9500</v>
      </c>
      <c r="J6" s="22">
        <f>IF(Aux!A6&lt;=Calc!B$10,NPV(Calc!B$9,Aux!G$3:G6),".")</f>
        <v>60635.75362117636</v>
      </c>
      <c r="K6" s="22">
        <f>IF(Aux!A6&lt;=Calc!B$10,J6-J5,".")</f>
        <v>14068.21231894118</v>
      </c>
      <c r="L6" s="26" t="str">
        <f>IF(AND(SUM(K$2:K6)+Calc!D$8&lt;0,SUM(K$2:K7)+Calc!D$8&gt;0),A7,".")</f>
        <v>.</v>
      </c>
      <c r="M6">
        <f>IF(A6&lt;=Calc!B$38,(Calc!D$4*Aux!C6+Calc!D$7),".")</f>
        <v>9500</v>
      </c>
      <c r="N6" s="27">
        <f>IF(A6&lt;=Calc!B$38,(Calc!C$38-Aux!M6),".")</f>
        <v>17100</v>
      </c>
    </row>
    <row r="7" spans="1:14" ht="15">
      <c r="A7">
        <v>5</v>
      </c>
      <c r="B7" s="27">
        <f>Calc!B$5*(1+Calc!B$6)^Aux!A7</f>
        <v>19</v>
      </c>
      <c r="C7" s="27">
        <f>Calc!D$5*(1+Calc!D$6)^Aux!A7</f>
        <v>19</v>
      </c>
      <c r="D7" s="27">
        <f>IF(Aux!A7&lt;=Calc!B$10,(Calc!B$4*Aux!B7+Calc!B$7),".")</f>
        <v>26600</v>
      </c>
      <c r="E7" s="27">
        <f>IF(Aux!A7&lt;=Calc!B$10,(Calc!D$4*Aux!C7+Calc!D$7),".")</f>
        <v>9500</v>
      </c>
      <c r="F7" s="27">
        <f>IF(Aux!A7&lt;=Calc!B$10,(Calc!B$4*Aux!B7+Calc!B$7)-(Calc!D$4*Aux!C7+Calc!D$7),".")</f>
        <v>17100</v>
      </c>
      <c r="G7" s="27">
        <f t="shared" si="0"/>
        <v>17100</v>
      </c>
      <c r="H7" t="str">
        <f>IF(AND(SUM(G$2:G7)+Calc!D$8&lt;0,SUM(G$2:G8)+Calc!D$8&gt;0),A8,".")</f>
        <v>.</v>
      </c>
      <c r="I7" s="27">
        <f>IF(A7&lt;=Calc!B$23,(Calc!D$4*Aux!C7+Calc!D$7),".")</f>
        <v>9500</v>
      </c>
      <c r="J7" s="22">
        <f>IF(Aux!A7&lt;=Calc!B$10,NPV(Calc!B$9,Aux!G$3:G7),".")</f>
        <v>74034.051067787</v>
      </c>
      <c r="K7" s="22">
        <f>IF(Aux!A7&lt;=Calc!B$10,J7-J6,".")</f>
        <v>13398.297446610646</v>
      </c>
      <c r="L7" s="26" t="str">
        <f>IF(AND(SUM(K$2:K7)+Calc!D$8&lt;0,SUM(K$2:K8)+Calc!D$8&gt;0),A8,".")</f>
        <v>.</v>
      </c>
      <c r="M7">
        <f>IF(A7&lt;=Calc!B$38,(Calc!D$4*Aux!C7+Calc!D$7),".")</f>
        <v>9500</v>
      </c>
      <c r="N7" s="27">
        <f>IF(A7&lt;=Calc!B$38,(Calc!C$38-Aux!M7),".")</f>
        <v>17100</v>
      </c>
    </row>
    <row r="8" spans="1:14" ht="15">
      <c r="A8">
        <v>6</v>
      </c>
      <c r="B8" s="27">
        <f>Calc!B$5*(1+Calc!B$6)^Aux!A8</f>
        <v>19</v>
      </c>
      <c r="C8" s="27">
        <f>Calc!D$5*(1+Calc!D$6)^Aux!A8</f>
        <v>19</v>
      </c>
      <c r="D8" s="27">
        <f>IF(Aux!A8&lt;=Calc!B$10,(Calc!B$4*Aux!B8+Calc!B$7),".")</f>
        <v>26600</v>
      </c>
      <c r="E8" s="27">
        <f>IF(Aux!A8&lt;=Calc!B$10,(Calc!D$4*Aux!C8+Calc!D$7),".")</f>
        <v>9500</v>
      </c>
      <c r="F8" s="27">
        <f>IF(Aux!A8&lt;=Calc!B$10,(Calc!B$4*Aux!B8+Calc!B$7)-(Calc!D$4*Aux!C8+Calc!D$7),".")</f>
        <v>17100</v>
      </c>
      <c r="G8" s="27">
        <f t="shared" si="0"/>
        <v>17100</v>
      </c>
      <c r="H8" t="str">
        <f>IF(AND(SUM(G$2:G8)+Calc!D$8&lt;0,SUM(G$2:G9)+Calc!D$8&gt;0),A9,".")</f>
        <v>.</v>
      </c>
      <c r="I8" s="27" t="str">
        <f>IF(A8&lt;=Calc!B$23,(Calc!D$4*Aux!C8+Calc!D$7),".")</f>
        <v>.</v>
      </c>
      <c r="J8" s="22">
        <f>IF(Aux!A8&lt;=Calc!B$10,NPV(Calc!B$9,Aux!G$3:G8),".")</f>
        <v>86794.33435027332</v>
      </c>
      <c r="K8" s="22">
        <f>IF(Aux!A8&lt;=Calc!B$10,J8-J7,".")</f>
        <v>12760.283282486314</v>
      </c>
      <c r="L8" s="26" t="str">
        <f>IF(AND(SUM(K$2:K8)+Calc!D$8&lt;0,SUM(K$2:K9)+Calc!D$8&gt;0),A9,".")</f>
        <v>.</v>
      </c>
      <c r="M8" t="str">
        <f>IF(A8&lt;=Calc!B$38,(Calc!D$4*Aux!C8+Calc!D$7),".")</f>
        <v>.</v>
      </c>
      <c r="N8" s="27" t="str">
        <f>IF(A8&lt;=Calc!B$38,(Calc!C$38-Aux!M8),".")</f>
        <v>.</v>
      </c>
    </row>
    <row r="9" spans="1:14" ht="15">
      <c r="A9">
        <v>7</v>
      </c>
      <c r="B9" s="27">
        <f>Calc!B$5*(1+Calc!B$6)^Aux!A9</f>
        <v>19</v>
      </c>
      <c r="C9" s="27">
        <f>Calc!D$5*(1+Calc!D$6)^Aux!A9</f>
        <v>19</v>
      </c>
      <c r="D9" s="27">
        <f>IF(Aux!A9&lt;=Calc!B$10,(Calc!B$4*Aux!B9+Calc!B$7),".")</f>
        <v>26600</v>
      </c>
      <c r="E9" s="27">
        <f>IF(Aux!A9&lt;=Calc!B$10,(Calc!D$4*Aux!C9+Calc!D$7),".")</f>
        <v>9500</v>
      </c>
      <c r="F9" s="27">
        <f>IF(Aux!A9&lt;=Calc!B$10,(Calc!B$4*Aux!B9+Calc!B$7)-(Calc!D$4*Aux!C9+Calc!D$7),".")</f>
        <v>17100</v>
      </c>
      <c r="G9" s="27">
        <f t="shared" si="0"/>
        <v>17100</v>
      </c>
      <c r="H9" t="str">
        <f>IF(AND(SUM(G$2:G9)+Calc!D$8&lt;0,SUM(G$2:G10)+Calc!D$8&gt;0),A10,".")</f>
        <v>.</v>
      </c>
      <c r="I9" s="27" t="str">
        <f>IF(A9&lt;=Calc!B$23,(Calc!D$4*Aux!C9+Calc!D$7),".")</f>
        <v>.</v>
      </c>
      <c r="J9" s="22">
        <f>IF(Aux!A9&lt;=Calc!B$10,NPV(Calc!B$9,Aux!G$3:G9),".")</f>
        <v>98946.9850954984</v>
      </c>
      <c r="K9" s="22">
        <f>IF(Aux!A9&lt;=Calc!B$10,J9-J8,".")</f>
        <v>12152.65074522508</v>
      </c>
      <c r="L9" s="26" t="str">
        <f>IF(AND(SUM(K$2:K9)+Calc!D$8&lt;0,SUM(K$2:K10)+Calc!D$8&gt;0),A10,".")</f>
        <v>.</v>
      </c>
      <c r="M9" t="str">
        <f>IF(A9&lt;=Calc!B$38,(Calc!D$4*Aux!C9+Calc!D$7),".")</f>
        <v>.</v>
      </c>
      <c r="N9" s="27" t="str">
        <f>IF(A9&lt;=Calc!B$38,(Calc!C$38-Aux!M9),".")</f>
        <v>.</v>
      </c>
    </row>
    <row r="10" spans="1:14" ht="15">
      <c r="A10">
        <v>8</v>
      </c>
      <c r="B10" s="27">
        <f>Calc!B$5*(1+Calc!B$6)^Aux!A10</f>
        <v>19</v>
      </c>
      <c r="C10" s="27">
        <f>Calc!D$5*(1+Calc!D$6)^Aux!A10</f>
        <v>19</v>
      </c>
      <c r="D10" s="27">
        <f>IF(Aux!A10&lt;=Calc!B$10,(Calc!B$4*Aux!B10+Calc!B$7),".")</f>
        <v>26600</v>
      </c>
      <c r="E10" s="27">
        <f>IF(Aux!A10&lt;=Calc!B$10,(Calc!D$4*Aux!C10+Calc!D$7),".")</f>
        <v>9500</v>
      </c>
      <c r="F10" s="27">
        <f>IF(Aux!A10&lt;=Calc!B$10,(Calc!B$4*Aux!B10+Calc!B$7)-(Calc!D$4*Aux!C10+Calc!D$7),".")</f>
        <v>17100</v>
      </c>
      <c r="G10" s="27">
        <f t="shared" si="0"/>
        <v>17100</v>
      </c>
      <c r="H10" t="str">
        <f>IF(AND(SUM(G$2:G10)+Calc!D$8&lt;0,SUM(G$2:G11)+Calc!D$8&gt;0),A11,".")</f>
        <v>.</v>
      </c>
      <c r="I10" s="27" t="str">
        <f>IF(A10&lt;=Calc!B$23,(Calc!D$4*Aux!C10+Calc!D$7),".")</f>
        <v>.</v>
      </c>
      <c r="J10" s="22">
        <f>IF(Aux!A10&lt;=Calc!B$10,NPV(Calc!B$9,Aux!G$3:G10),".")</f>
        <v>110520.93818618894</v>
      </c>
      <c r="K10" s="22">
        <f>IF(Aux!A10&lt;=Calc!B$10,J10-J9,".")</f>
        <v>11573.953090690542</v>
      </c>
      <c r="L10" s="26" t="str">
        <f>IF(AND(SUM(K$2:K10)+Calc!D$8&lt;0,SUM(K$2:K11)+Calc!D$8&gt;0),A11,".")</f>
        <v>.</v>
      </c>
      <c r="M10" t="str">
        <f>IF(A10&lt;=Calc!B$38,(Calc!D$4*Aux!C10+Calc!D$7),".")</f>
        <v>.</v>
      </c>
      <c r="N10" s="27" t="str">
        <f>IF(A10&lt;=Calc!B$38,(Calc!C$38-Aux!M10),".")</f>
        <v>.</v>
      </c>
    </row>
    <row r="11" spans="1:14" ht="15">
      <c r="A11">
        <v>9</v>
      </c>
      <c r="B11" s="27">
        <f>Calc!B$5*(1+Calc!B$6)^Aux!A11</f>
        <v>19</v>
      </c>
      <c r="C11" s="27">
        <f>Calc!D$5*(1+Calc!D$6)^Aux!A11</f>
        <v>19</v>
      </c>
      <c r="D11" s="27">
        <f>IF(Aux!A11&lt;=Calc!B$10,(Calc!B$4*Aux!B11+Calc!B$7),".")</f>
        <v>26600</v>
      </c>
      <c r="E11" s="27">
        <f>IF(Aux!A11&lt;=Calc!B$10,(Calc!D$4*Aux!C11+Calc!D$7),".")</f>
        <v>9500</v>
      </c>
      <c r="F11" s="27">
        <f>IF(Aux!A11&lt;=Calc!B$10,(Calc!B$4*Aux!B11+Calc!B$7)-(Calc!D$4*Aux!C11+Calc!D$7),".")</f>
        <v>17100</v>
      </c>
      <c r="G11" s="27">
        <f t="shared" si="0"/>
        <v>17100</v>
      </c>
      <c r="H11" t="str">
        <f>IF(AND(SUM(G$2:G11)+Calc!D$8&lt;0,SUM(G$2:G12)+Calc!D$8&gt;0),A12,".")</f>
        <v>.</v>
      </c>
      <c r="I11" s="27" t="str">
        <f>IF(A11&lt;=Calc!B$23,(Calc!D$4*Aux!C11+Calc!D$7),".")</f>
        <v>.</v>
      </c>
      <c r="J11" s="22">
        <f>IF(Aux!A11&lt;=Calc!B$10,NPV(Calc!B$9,Aux!G$3:G11),".")</f>
        <v>121543.75065351327</v>
      </c>
      <c r="K11" s="22">
        <f>IF(Aux!A11&lt;=Calc!B$10,J11-J10,".")</f>
        <v>11022.81246732433</v>
      </c>
      <c r="L11" s="26" t="str">
        <f>IF(AND(SUM(K$2:K11)+Calc!D$8&lt;0,SUM(K$2:K12)+Calc!D$8&gt;0),A12,".")</f>
        <v>.</v>
      </c>
      <c r="M11" t="str">
        <f>IF(A11&lt;=Calc!B$38,(Calc!D$4*Aux!C11+Calc!D$7),".")</f>
        <v>.</v>
      </c>
      <c r="N11" s="27" t="str">
        <f>IF(A11&lt;=Calc!B$38,(Calc!C$38-Aux!M11),".")</f>
        <v>.</v>
      </c>
    </row>
    <row r="12" spans="1:14" ht="15">
      <c r="A12">
        <v>10</v>
      </c>
      <c r="B12" s="27">
        <f>Calc!B$5*(1+Calc!B$6)^Aux!A12</f>
        <v>19</v>
      </c>
      <c r="C12" s="27">
        <f>Calc!D$5*(1+Calc!D$6)^Aux!A12</f>
        <v>19</v>
      </c>
      <c r="D12" s="27">
        <f>IF(Aux!A12&lt;=Calc!B$10,(Calc!B$4*Aux!B12+Calc!B$7),".")</f>
        <v>26600</v>
      </c>
      <c r="E12" s="27">
        <f>IF(Aux!A12&lt;=Calc!B$10,(Calc!D$4*Aux!C12+Calc!D$7),".")</f>
        <v>9500</v>
      </c>
      <c r="F12" s="27">
        <f>IF(Aux!A12&lt;=Calc!B$10,(Calc!B$4*Aux!B12+Calc!B$7)-(Calc!D$4*Aux!C12+Calc!D$7),".")</f>
        <v>17100</v>
      </c>
      <c r="G12" s="27">
        <f t="shared" si="0"/>
        <v>17100</v>
      </c>
      <c r="H12" t="str">
        <f>IF(AND(SUM(G$2:G12)+Calc!D$8&lt;0,SUM(G$2:G13)+Calc!D$8&gt;0),A13,".")</f>
        <v>.</v>
      </c>
      <c r="I12" s="27" t="str">
        <f>IF(A12&lt;=Calc!B$23,(Calc!D$4*Aux!C12+Calc!D$7),".")</f>
        <v>.</v>
      </c>
      <c r="J12" s="22">
        <f>IF(Aux!A12&lt;=Calc!B$10,NPV(Calc!B$9,Aux!G$3:G12),".")</f>
        <v>132041.66728906025</v>
      </c>
      <c r="K12" s="22">
        <f>IF(Aux!A12&lt;=Calc!B$10,J12-J11,".")</f>
        <v>10497.916635546979</v>
      </c>
      <c r="L12" s="26" t="str">
        <f>IF(AND(SUM(K$2:K12)+Calc!D$8&lt;0,SUM(K$2:K13)+Calc!D$8&gt;0),A13,".")</f>
        <v>.</v>
      </c>
      <c r="M12" t="str">
        <f>IF(A12&lt;=Calc!B$38,(Calc!D$4*Aux!C12+Calc!D$7),".")</f>
        <v>.</v>
      </c>
      <c r="N12" s="27" t="str">
        <f>IF(A12&lt;=Calc!B$38,(Calc!C$38-Aux!M12),".")</f>
        <v>.</v>
      </c>
    </row>
    <row r="13" spans="1:14" ht="15">
      <c r="A13">
        <v>11</v>
      </c>
      <c r="B13" s="27">
        <f>Calc!B$5*(1+Calc!B$6)^Aux!A13</f>
        <v>19</v>
      </c>
      <c r="C13" s="27">
        <f>Calc!D$5*(1+Calc!D$6)^Aux!A13</f>
        <v>19</v>
      </c>
      <c r="D13" s="27" t="str">
        <f>IF(Aux!A13&lt;=Calc!B$10,(Calc!B$4*Aux!B13+Calc!B$7),".")</f>
        <v>.</v>
      </c>
      <c r="E13" s="27" t="str">
        <f>IF(Aux!A13&lt;=Calc!B$10,(Calc!D$4*Aux!C13+Calc!D$7),".")</f>
        <v>.</v>
      </c>
      <c r="F13" s="27" t="str">
        <f>IF(Aux!A13&lt;=Calc!B$10,(Calc!B$4*Aux!B13+Calc!B$7)-(Calc!D$4*Aux!C13+Calc!D$7),".")</f>
        <v>.</v>
      </c>
      <c r="G13" s="27" t="str">
        <f t="shared" si="0"/>
        <v>.</v>
      </c>
      <c r="H13" t="str">
        <f>IF(AND(SUM(G$2:G13)+Calc!D$8&lt;0,SUM(G$2:G14)+Calc!D$8&gt;0),A14,".")</f>
        <v>.</v>
      </c>
      <c r="I13" s="27" t="str">
        <f>IF(A13&lt;=Calc!B$23,(Calc!D$4*Aux!C13+Calc!D$7),".")</f>
        <v>.</v>
      </c>
      <c r="J13" s="22" t="str">
        <f>IF(Aux!A13&lt;=Calc!B$10,NPV(Calc!B$9,Aux!G$3:G13),".")</f>
        <v>.</v>
      </c>
      <c r="K13" s="22" t="str">
        <f>IF(Aux!A13&lt;=Calc!B$10,J13-J12,".")</f>
        <v>.</v>
      </c>
      <c r="L13" s="26" t="str">
        <f>IF(AND(SUM(K$2:K13)+Calc!D$8&lt;0,SUM(K$2:K14)+Calc!D$8&gt;0),A14,".")</f>
        <v>.</v>
      </c>
      <c r="M13" t="str">
        <f>IF(A13&lt;=Calc!B$38,(Calc!D$4*Aux!C13+Calc!D$7),".")</f>
        <v>.</v>
      </c>
      <c r="N13" s="27" t="str">
        <f>IF(A13&lt;=Calc!B$38,(Calc!C$38-Aux!M13),".")</f>
        <v>.</v>
      </c>
    </row>
    <row r="14" spans="1:14" ht="15">
      <c r="A14">
        <v>12</v>
      </c>
      <c r="B14" s="27">
        <f>Calc!B$5*(1+Calc!B$6)^Aux!A14</f>
        <v>19</v>
      </c>
      <c r="C14" s="27">
        <f>Calc!D$5*(1+Calc!D$6)^Aux!A14</f>
        <v>19</v>
      </c>
      <c r="D14" s="27" t="str">
        <f>IF(Aux!A14&lt;=Calc!B$10,(Calc!B$4*Aux!B14+Calc!B$7),".")</f>
        <v>.</v>
      </c>
      <c r="E14" s="27" t="str">
        <f>IF(Aux!A14&lt;=Calc!B$10,(Calc!D$4*Aux!C14+Calc!D$7),".")</f>
        <v>.</v>
      </c>
      <c r="F14" s="27" t="str">
        <f>IF(Aux!A14&lt;=Calc!B$10,(Calc!B$4*Aux!B14+Calc!B$7)-(Calc!D$4*Aux!C14+Calc!D$7),".")</f>
        <v>.</v>
      </c>
      <c r="G14" s="27" t="str">
        <f t="shared" si="0"/>
        <v>.</v>
      </c>
      <c r="H14" t="str">
        <f>IF(AND(SUM(G$2:G14)+Calc!D$8&lt;0,SUM(G$2:G15)+Calc!D$8&gt;0),A15,".")</f>
        <v>.</v>
      </c>
      <c r="I14" s="27" t="str">
        <f>IF(A14&lt;=Calc!B$23,(Calc!D$4*Aux!C14+Calc!D$7),".")</f>
        <v>.</v>
      </c>
      <c r="J14" s="22" t="str">
        <f>IF(Aux!A14&lt;=Calc!B$10,NPV(Calc!B$9,Aux!G$3:G14),".")</f>
        <v>.</v>
      </c>
      <c r="K14" s="22" t="str">
        <f>IF(Aux!A14&lt;=Calc!B$10,J14-J13,".")</f>
        <v>.</v>
      </c>
      <c r="L14" s="26" t="str">
        <f>IF(AND(SUM(K$2:K14)+Calc!D$8&lt;0,SUM(K$2:K15)+Calc!D$8&gt;0),A15,".")</f>
        <v>.</v>
      </c>
      <c r="M14" t="str">
        <f>IF(A14&lt;=Calc!B$38,(Calc!D$4*Aux!C14+Calc!D$7),".")</f>
        <v>.</v>
      </c>
      <c r="N14" s="27" t="str">
        <f>IF(A14&lt;=Calc!B$38,(Calc!C$38-Aux!M14),".")</f>
        <v>.</v>
      </c>
    </row>
    <row r="15" spans="1:14" ht="15">
      <c r="A15">
        <v>13</v>
      </c>
      <c r="B15" s="27">
        <f>Calc!B$5*(1+Calc!B$6)^Aux!A15</f>
        <v>19</v>
      </c>
      <c r="C15" s="27">
        <f>Calc!D$5*(1+Calc!D$6)^Aux!A15</f>
        <v>19</v>
      </c>
      <c r="D15" s="27" t="str">
        <f>IF(Aux!A15&lt;=Calc!B$10,(Calc!B$4*Aux!B15+Calc!B$7),".")</f>
        <v>.</v>
      </c>
      <c r="E15" s="27" t="str">
        <f>IF(Aux!A15&lt;=Calc!B$10,(Calc!D$4*Aux!C15+Calc!D$7),".")</f>
        <v>.</v>
      </c>
      <c r="F15" s="27" t="str">
        <f>IF(Aux!A15&lt;=Calc!B$10,(Calc!B$4*Aux!B15+Calc!B$7)-(Calc!D$4*Aux!C15+Calc!D$7),".")</f>
        <v>.</v>
      </c>
      <c r="G15" s="27" t="str">
        <f t="shared" si="0"/>
        <v>.</v>
      </c>
      <c r="H15" t="str">
        <f>IF(AND(SUM(G$2:G15)+Calc!D$8&lt;0,SUM(G$2:G16)+Calc!D$8&gt;0),A16,".")</f>
        <v>.</v>
      </c>
      <c r="I15" s="27" t="str">
        <f>IF(A15&lt;=Calc!B$23,(Calc!D$4*Aux!C15+Calc!D$7),".")</f>
        <v>.</v>
      </c>
      <c r="J15" s="22" t="str">
        <f>IF(Aux!A15&lt;=Calc!B$10,NPV(Calc!B$9,Aux!G$3:G15),".")</f>
        <v>.</v>
      </c>
      <c r="K15" s="22" t="str">
        <f>IF(Aux!A15&lt;=Calc!B$10,J15-J14,".")</f>
        <v>.</v>
      </c>
      <c r="L15" s="26" t="str">
        <f>IF(AND(SUM(K$2:K15)+Calc!D$8&lt;0,SUM(K$2:K16)+Calc!D$8&gt;0),A16,".")</f>
        <v>.</v>
      </c>
      <c r="M15" t="str">
        <f>IF(A15&lt;=Calc!B$38,(Calc!D$4*Aux!C15+Calc!D$7),".")</f>
        <v>.</v>
      </c>
      <c r="N15" s="27" t="str">
        <f>IF(A15&lt;=Calc!B$38,(Calc!C$38-Aux!M15),".")</f>
        <v>.</v>
      </c>
    </row>
    <row r="16" spans="1:14" ht="15">
      <c r="A16">
        <v>14</v>
      </c>
      <c r="B16" s="27">
        <f>Calc!B$5*(1+Calc!B$6)^Aux!A16</f>
        <v>19</v>
      </c>
      <c r="C16" s="27">
        <f>Calc!D$5*(1+Calc!D$6)^Aux!A16</f>
        <v>19</v>
      </c>
      <c r="D16" s="27" t="str">
        <f>IF(Aux!A16&lt;=Calc!B$10,(Calc!B$4*Aux!B16+Calc!B$7),".")</f>
        <v>.</v>
      </c>
      <c r="E16" s="27" t="str">
        <f>IF(Aux!A16&lt;=Calc!B$10,(Calc!D$4*Aux!C16+Calc!D$7),".")</f>
        <v>.</v>
      </c>
      <c r="F16" s="27" t="str">
        <f>IF(Aux!A16&lt;=Calc!B$10,(Calc!B$4*Aux!B16+Calc!B$7)-(Calc!D$4*Aux!C16+Calc!D$7),".")</f>
        <v>.</v>
      </c>
      <c r="G16" s="27" t="str">
        <f t="shared" si="0"/>
        <v>.</v>
      </c>
      <c r="H16" t="str">
        <f>IF(AND(SUM(G$2:G16)+Calc!D$8&lt;0,SUM(G$2:G17)+Calc!D$8&gt;0),A17,".")</f>
        <v>.</v>
      </c>
      <c r="I16" s="27" t="str">
        <f>IF(A16&lt;=Calc!B$23,(Calc!D$4*Aux!C16+Calc!D$7),".")</f>
        <v>.</v>
      </c>
      <c r="J16" s="22" t="str">
        <f>IF(Aux!A16&lt;=Calc!B$10,NPV(Calc!B$9,Aux!G$3:G16),".")</f>
        <v>.</v>
      </c>
      <c r="K16" s="22" t="str">
        <f>IF(Aux!A16&lt;=Calc!B$10,J16-J15,".")</f>
        <v>.</v>
      </c>
      <c r="L16" s="26" t="str">
        <f>IF(AND(SUM(K$2:K16)+Calc!D$8&lt;0,SUM(K$2:K17)+Calc!D$8&gt;0),A17,".")</f>
        <v>.</v>
      </c>
      <c r="M16" t="str">
        <f>IF(A16&lt;=Calc!B$38,(Calc!D$4*Aux!C16+Calc!D$7),".")</f>
        <v>.</v>
      </c>
      <c r="N16" s="27" t="str">
        <f>IF(A16&lt;=Calc!B$38,(Calc!C$38-Aux!M16),".")</f>
        <v>.</v>
      </c>
    </row>
    <row r="17" spans="1:14" ht="15">
      <c r="A17">
        <v>15</v>
      </c>
      <c r="B17" s="27">
        <f>Calc!B$5*(1+Calc!B$6)^Aux!A17</f>
        <v>19</v>
      </c>
      <c r="C17" s="27">
        <f>Calc!D$5*(1+Calc!D$6)^Aux!A17</f>
        <v>19</v>
      </c>
      <c r="D17" s="27" t="str">
        <f>IF(Aux!A17&lt;=Calc!B$10,(Calc!B$4*Aux!B17+Calc!B$7),".")</f>
        <v>.</v>
      </c>
      <c r="E17" s="27" t="str">
        <f>IF(Aux!A17&lt;=Calc!B$10,(Calc!D$4*Aux!C17+Calc!D$7),".")</f>
        <v>.</v>
      </c>
      <c r="F17" s="27" t="str">
        <f>IF(Aux!A17&lt;=Calc!B$10,(Calc!B$4*Aux!B17+Calc!B$7)-(Calc!D$4*Aux!C17+Calc!D$7),".")</f>
        <v>.</v>
      </c>
      <c r="G17" s="27" t="str">
        <f t="shared" si="0"/>
        <v>.</v>
      </c>
      <c r="H17" t="str">
        <f>IF(AND(SUM(G$2:G17)+Calc!D$8&lt;0,SUM(G$2:G18)+Calc!D$8&gt;0),A18,".")</f>
        <v>.</v>
      </c>
      <c r="I17" s="27" t="str">
        <f>IF(A17&lt;=Calc!B$23,(Calc!D$4*Aux!C17+Calc!D$7),".")</f>
        <v>.</v>
      </c>
      <c r="J17" s="22" t="str">
        <f>IF(Aux!A17&lt;=Calc!B$10,NPV(Calc!B$9,Aux!G$3:G17),".")</f>
        <v>.</v>
      </c>
      <c r="K17" s="22" t="str">
        <f>IF(Aux!A17&lt;=Calc!B$10,J17-J16,".")</f>
        <v>.</v>
      </c>
      <c r="L17" s="26" t="str">
        <f>IF(AND(SUM(K$2:K17)+Calc!D$8&lt;0,SUM(K$2:K18)+Calc!D$8&gt;0),A18,".")</f>
        <v>.</v>
      </c>
      <c r="M17" t="str">
        <f>IF(A17&lt;=Calc!B$38,(Calc!D$4*Aux!C17+Calc!D$7),".")</f>
        <v>.</v>
      </c>
      <c r="N17" s="27" t="str">
        <f>IF(A17&lt;=Calc!B$38,(Calc!C$38-Aux!M17),".")</f>
        <v>.</v>
      </c>
    </row>
    <row r="18" spans="1:14" ht="15">
      <c r="A18">
        <v>16</v>
      </c>
      <c r="B18" s="27">
        <f>Calc!B$5*(1+Calc!B$6)^Aux!A18</f>
        <v>19</v>
      </c>
      <c r="C18" s="27">
        <f>Calc!D$5*(1+Calc!D$6)^Aux!A18</f>
        <v>19</v>
      </c>
      <c r="D18" s="27" t="str">
        <f>IF(Aux!A18&lt;=Calc!B$10,(Calc!B$4*Aux!B18+Calc!B$7),".")</f>
        <v>.</v>
      </c>
      <c r="E18" s="27" t="str">
        <f>IF(Aux!A18&lt;=Calc!B$10,(Calc!D$4*Aux!C18+Calc!D$7),".")</f>
        <v>.</v>
      </c>
      <c r="F18" s="27" t="str">
        <f>IF(Aux!A18&lt;=Calc!B$10,(Calc!B$4*Aux!B18+Calc!B$7)-(Calc!D$4*Aux!C18+Calc!D$7),".")</f>
        <v>.</v>
      </c>
      <c r="G18" s="27" t="str">
        <f t="shared" si="0"/>
        <v>.</v>
      </c>
      <c r="H18" t="str">
        <f>IF(AND(SUM(G$2:G18)+Calc!D$8&lt;0,SUM(G$2:G19)+Calc!D$8&gt;0),A19,".")</f>
        <v>.</v>
      </c>
      <c r="I18" s="27" t="str">
        <f>IF(A18&lt;=Calc!B$23,(Calc!D$4*Aux!C18+Calc!D$7),".")</f>
        <v>.</v>
      </c>
      <c r="J18" s="22" t="str">
        <f>IF(Aux!A18&lt;=Calc!B$10,NPV(Calc!B$9,Aux!G$3:G18),".")</f>
        <v>.</v>
      </c>
      <c r="K18" s="22" t="str">
        <f>IF(Aux!A18&lt;=Calc!B$10,J18-J17,".")</f>
        <v>.</v>
      </c>
      <c r="L18" s="26" t="str">
        <f>IF(AND(SUM(K$2:K18)+Calc!D$8&lt;0,SUM(K$2:K19)+Calc!D$8&gt;0),A19,".")</f>
        <v>.</v>
      </c>
      <c r="M18" t="str">
        <f>IF(A18&lt;=Calc!B$38,(Calc!D$4*Aux!C18+Calc!D$7),".")</f>
        <v>.</v>
      </c>
      <c r="N18" s="27" t="str">
        <f>IF(A18&lt;=Calc!B$38,(Calc!C$38-Aux!M18),".")</f>
        <v>.</v>
      </c>
    </row>
    <row r="19" spans="1:14" ht="15">
      <c r="A19">
        <v>17</v>
      </c>
      <c r="B19" s="27">
        <f>Calc!B$5*(1+Calc!B$6)^Aux!A19</f>
        <v>19</v>
      </c>
      <c r="C19" s="27">
        <f>Calc!D$5*(1+Calc!D$6)^Aux!A19</f>
        <v>19</v>
      </c>
      <c r="D19" s="27" t="str">
        <f>IF(Aux!A19&lt;=Calc!B$10,(Calc!B$4*Aux!B19+Calc!B$7),".")</f>
        <v>.</v>
      </c>
      <c r="E19" s="27" t="str">
        <f>IF(Aux!A19&lt;=Calc!B$10,(Calc!D$4*Aux!C19+Calc!D$7),".")</f>
        <v>.</v>
      </c>
      <c r="F19" s="27" t="str">
        <f>IF(Aux!A19&lt;=Calc!B$10,(Calc!B$4*Aux!B19+Calc!B$7)-(Calc!D$4*Aux!C19+Calc!D$7),".")</f>
        <v>.</v>
      </c>
      <c r="G19" s="27" t="str">
        <f t="shared" si="0"/>
        <v>.</v>
      </c>
      <c r="H19" t="str">
        <f>IF(AND(SUM(G$2:G19)+Calc!D$8&lt;0,SUM(G$2:G20)+Calc!D$8&gt;0),A20,".")</f>
        <v>.</v>
      </c>
      <c r="I19" s="27" t="str">
        <f>IF(A19&lt;=Calc!B$23,(Calc!D$4*Aux!C19+Calc!D$7),".")</f>
        <v>.</v>
      </c>
      <c r="J19" s="22" t="str">
        <f>IF(Aux!A19&lt;=Calc!B$10,NPV(Calc!B$9,Aux!G$3:G19),".")</f>
        <v>.</v>
      </c>
      <c r="K19" s="22" t="str">
        <f>IF(Aux!A19&lt;=Calc!B$10,J19-J18,".")</f>
        <v>.</v>
      </c>
      <c r="L19" s="26" t="str">
        <f>IF(AND(SUM(K$2:K19)+Calc!D$8&lt;0,SUM(K$2:K20)+Calc!D$8&gt;0),A20,".")</f>
        <v>.</v>
      </c>
      <c r="M19" t="str">
        <f>IF(A19&lt;=Calc!B$38,(Calc!D$4*Aux!C19+Calc!D$7),".")</f>
        <v>.</v>
      </c>
      <c r="N19" s="27" t="str">
        <f>IF(A19&lt;=Calc!B$38,(Calc!C$38-Aux!M19),".")</f>
        <v>.</v>
      </c>
    </row>
    <row r="20" spans="1:14" ht="15">
      <c r="A20">
        <v>18</v>
      </c>
      <c r="B20" s="27">
        <f>Calc!B$5*(1+Calc!B$6)^Aux!A20</f>
        <v>19</v>
      </c>
      <c r="C20" s="27">
        <f>Calc!D$5*(1+Calc!D$6)^Aux!A20</f>
        <v>19</v>
      </c>
      <c r="D20" s="27" t="str">
        <f>IF(Aux!A20&lt;=Calc!B$10,(Calc!B$4*Aux!B20+Calc!B$7),".")</f>
        <v>.</v>
      </c>
      <c r="E20" s="27" t="str">
        <f>IF(Aux!A20&lt;=Calc!B$10,(Calc!D$4*Aux!C20+Calc!D$7),".")</f>
        <v>.</v>
      </c>
      <c r="F20" s="27" t="str">
        <f>IF(Aux!A20&lt;=Calc!B$10,(Calc!B$4*Aux!B20+Calc!B$7)-(Calc!D$4*Aux!C20+Calc!D$7),".")</f>
        <v>.</v>
      </c>
      <c r="G20" s="27" t="str">
        <f t="shared" si="0"/>
        <v>.</v>
      </c>
      <c r="H20" t="str">
        <f>IF(AND(SUM(G$2:G20)+Calc!D$8&lt;0,SUM(G$2:G21)+Calc!D$8&gt;0),A21,".")</f>
        <v>.</v>
      </c>
      <c r="I20" s="27" t="str">
        <f>IF(A20&lt;=Calc!B$23,(Calc!D$4*Aux!C20+Calc!D$7),".")</f>
        <v>.</v>
      </c>
      <c r="J20" s="22" t="str">
        <f>IF(Aux!A20&lt;=Calc!B$10,NPV(Calc!B$9,Aux!G$3:G20),".")</f>
        <v>.</v>
      </c>
      <c r="K20" s="22" t="str">
        <f>IF(Aux!A20&lt;=Calc!B$10,J20-J19,".")</f>
        <v>.</v>
      </c>
      <c r="L20" s="26" t="str">
        <f>IF(AND(SUM(K$2:K20)+Calc!D$8&lt;0,SUM(K$2:K21)+Calc!D$8&gt;0),A21,".")</f>
        <v>.</v>
      </c>
      <c r="M20" t="str">
        <f>IF(A20&lt;=Calc!B$38,(Calc!D$4*Aux!C20+Calc!D$7),".")</f>
        <v>.</v>
      </c>
      <c r="N20" s="27" t="str">
        <f>IF(A20&lt;=Calc!B$38,(Calc!C$38-Aux!M20),".")</f>
        <v>.</v>
      </c>
    </row>
    <row r="21" spans="1:14" ht="15">
      <c r="A21">
        <v>19</v>
      </c>
      <c r="B21" s="27">
        <f>Calc!B$5*(1+Calc!B$6)^Aux!A21</f>
        <v>19</v>
      </c>
      <c r="C21" s="27">
        <f>Calc!D$5*(1+Calc!D$6)^Aux!A21</f>
        <v>19</v>
      </c>
      <c r="D21" s="27" t="str">
        <f>IF(Aux!A21&lt;=Calc!B$10,(Calc!B$4*Aux!B21+Calc!B$7),".")</f>
        <v>.</v>
      </c>
      <c r="E21" s="27" t="str">
        <f>IF(Aux!A21&lt;=Calc!B$10,(Calc!D$4*Aux!C21+Calc!D$7),".")</f>
        <v>.</v>
      </c>
      <c r="F21" s="27" t="str">
        <f>IF(Aux!A21&lt;=Calc!B$10,(Calc!B$4*Aux!B21+Calc!B$7)-(Calc!D$4*Aux!C21+Calc!D$7),".")</f>
        <v>.</v>
      </c>
      <c r="G21" s="27" t="str">
        <f t="shared" si="0"/>
        <v>.</v>
      </c>
      <c r="H21" t="str">
        <f>IF(AND(SUM(G$2:G21)+Calc!D$8&lt;0,SUM(G$2:G22)+Calc!D$8&gt;0),A22,".")</f>
        <v>.</v>
      </c>
      <c r="I21" s="27" t="str">
        <f>IF(A21&lt;=Calc!B$23,(Calc!D$4*Aux!C21+Calc!D$7),".")</f>
        <v>.</v>
      </c>
      <c r="J21" s="22" t="str">
        <f>IF(Aux!A21&lt;=Calc!B$10,NPV(Calc!B$9,Aux!G$3:G21),".")</f>
        <v>.</v>
      </c>
      <c r="K21" s="22" t="str">
        <f>IF(Aux!A21&lt;=Calc!B$10,J21-J20,".")</f>
        <v>.</v>
      </c>
      <c r="L21" s="26" t="str">
        <f>IF(AND(SUM(K$2:K21)+Calc!D$8&lt;0,SUM(K$2:K22)+Calc!D$8&gt;0),A22,".")</f>
        <v>.</v>
      </c>
      <c r="M21" t="str">
        <f>IF(A21&lt;=Calc!B$38,(Calc!D$4*Aux!C21+Calc!D$7),".")</f>
        <v>.</v>
      </c>
      <c r="N21" s="27" t="str">
        <f>IF(A21&lt;=Calc!B$38,(Calc!C$38-Aux!M21),".")</f>
        <v>.</v>
      </c>
    </row>
    <row r="22" spans="1:14" ht="15">
      <c r="A22">
        <v>20</v>
      </c>
      <c r="B22" s="27">
        <f>Calc!B$5*(1+Calc!B$6)^Aux!A22</f>
        <v>19</v>
      </c>
      <c r="C22" s="27">
        <f>Calc!D$5*(1+Calc!D$6)^Aux!A22</f>
        <v>19</v>
      </c>
      <c r="D22" s="27" t="str">
        <f>IF(Aux!A22&lt;=Calc!B$10,(Calc!B$4*Aux!B22+Calc!B$7),".")</f>
        <v>.</v>
      </c>
      <c r="E22" s="27" t="str">
        <f>IF(Aux!A22&lt;=Calc!B$10,(Calc!D$4*Aux!C22+Calc!D$7),".")</f>
        <v>.</v>
      </c>
      <c r="F22" s="27" t="str">
        <f>IF(Aux!A22&lt;=Calc!B$10,(Calc!B$4*Aux!B22+Calc!B$7)-(Calc!D$4*Aux!C22+Calc!D$7),".")</f>
        <v>.</v>
      </c>
      <c r="G22" s="27" t="str">
        <f t="shared" si="0"/>
        <v>.</v>
      </c>
      <c r="H22" t="str">
        <f>IF(AND(SUM(G$2:G22)+Calc!D$8&lt;0,SUM(G$2:G23)+Calc!D$8&gt;0),A23,".")</f>
        <v>.</v>
      </c>
      <c r="I22" s="27" t="str">
        <f>IF(A22&lt;=Calc!B$23,(Calc!D$4*Aux!C22+Calc!D$7),".")</f>
        <v>.</v>
      </c>
      <c r="J22" s="22" t="str">
        <f>IF(Aux!A22&lt;=Calc!B$10,NPV(Calc!B$9,Aux!G$3:G22),".")</f>
        <v>.</v>
      </c>
      <c r="K22" s="22" t="str">
        <f>IF(Aux!A22&lt;=Calc!B$10,J22-J21,".")</f>
        <v>.</v>
      </c>
      <c r="L22" s="26" t="str">
        <f>IF(AND(SUM(K$2:K22)+Calc!D$8&lt;0,SUM(K$2:K23)+Calc!D$8&gt;0),A23,".")</f>
        <v>.</v>
      </c>
      <c r="M22" t="str">
        <f>IF(A22&lt;=Calc!B$38,(Calc!D$4*Aux!C22+Calc!D$7),".")</f>
        <v>.</v>
      </c>
      <c r="N22" s="27" t="str">
        <f>IF(A22&lt;=Calc!B$38,(Calc!C$38-Aux!M22),".")</f>
        <v>.</v>
      </c>
    </row>
    <row r="23" spans="1:14" ht="15">
      <c r="A23">
        <v>21</v>
      </c>
      <c r="B23" s="27">
        <f>Calc!B$5*(1+Calc!B$6)^Aux!A23</f>
        <v>19</v>
      </c>
      <c r="C23" s="27">
        <f>Calc!D$5*(1+Calc!D$6)^Aux!A23</f>
        <v>19</v>
      </c>
      <c r="D23" s="27" t="str">
        <f>IF(Aux!A23&lt;=Calc!B$10,(Calc!B$4*Aux!B23+Calc!B$7),".")</f>
        <v>.</v>
      </c>
      <c r="E23" s="27" t="str">
        <f>IF(Aux!A23&lt;=Calc!B$10,(Calc!D$4*Aux!C23+Calc!D$7),".")</f>
        <v>.</v>
      </c>
      <c r="F23" s="27" t="str">
        <f>IF(Aux!A23&lt;=Calc!B$10,(Calc!B$4*Aux!B23+Calc!B$7)-(Calc!D$4*Aux!C23+Calc!D$7),".")</f>
        <v>.</v>
      </c>
      <c r="G23" s="27" t="str">
        <f t="shared" si="0"/>
        <v>.</v>
      </c>
      <c r="H23" t="str">
        <f>IF(AND(SUM(G$2:G23)+Calc!D$8&lt;0,SUM(G$2:G24)+Calc!D$8&gt;0),A24,".")</f>
        <v>.</v>
      </c>
      <c r="I23" s="27" t="str">
        <f>IF(A23&lt;=Calc!B$23,(Calc!D$4*Aux!C23+Calc!D$7),".")</f>
        <v>.</v>
      </c>
      <c r="J23" s="22" t="str">
        <f>IF(Aux!A23&lt;=Calc!B$10,NPV(Calc!B$9,Aux!G$3:G23),".")</f>
        <v>.</v>
      </c>
      <c r="K23" s="22" t="str">
        <f>IF(Aux!A23&lt;=Calc!B$10,J23-J22,".")</f>
        <v>.</v>
      </c>
      <c r="L23" s="26" t="str">
        <f>IF(AND(SUM(K$2:K23)+Calc!D$8&lt;0,SUM(K$2:K24)+Calc!D$8&gt;0),A24,".")</f>
        <v>.</v>
      </c>
      <c r="M23" t="str">
        <f>IF(A23&lt;=Calc!B$38,(Calc!D$4*Aux!C23+Calc!D$7),".")</f>
        <v>.</v>
      </c>
      <c r="N23" s="27" t="str">
        <f>IF(A23&lt;=Calc!B$38,(Calc!C$38-Aux!M23),".")</f>
        <v>.</v>
      </c>
    </row>
    <row r="24" spans="1:14" ht="15">
      <c r="A24">
        <v>22</v>
      </c>
      <c r="B24" s="27">
        <f>Calc!B$5*(1+Calc!B$6)^Aux!A24</f>
        <v>19</v>
      </c>
      <c r="C24" s="27">
        <f>Calc!D$5*(1+Calc!D$6)^Aux!A24</f>
        <v>19</v>
      </c>
      <c r="D24" s="27" t="str">
        <f>IF(Aux!A24&lt;=Calc!B$10,(Calc!B$4*Aux!B24+Calc!B$7),".")</f>
        <v>.</v>
      </c>
      <c r="E24" s="27" t="str">
        <f>IF(Aux!A24&lt;=Calc!B$10,(Calc!D$4*Aux!C24+Calc!D$7),".")</f>
        <v>.</v>
      </c>
      <c r="F24" s="27" t="str">
        <f>IF(Aux!A24&lt;=Calc!B$10,(Calc!B$4*Aux!B24+Calc!B$7)-(Calc!D$4*Aux!C24+Calc!D$7),".")</f>
        <v>.</v>
      </c>
      <c r="G24" s="27" t="str">
        <f t="shared" si="0"/>
        <v>.</v>
      </c>
      <c r="H24" t="str">
        <f>IF(AND(SUM(G$2:G24)+Calc!D$8&lt;0,SUM(G$2:G25)+Calc!D$8&gt;0),A25,".")</f>
        <v>.</v>
      </c>
      <c r="I24" s="27" t="str">
        <f>IF(A24&lt;=Calc!B$23,(Calc!D$4*Aux!C24+Calc!D$7),".")</f>
        <v>.</v>
      </c>
      <c r="J24" s="22" t="str">
        <f>IF(Aux!A24&lt;=Calc!B$10,NPV(Calc!B$9,Aux!G$3:G24),".")</f>
        <v>.</v>
      </c>
      <c r="K24" s="22" t="str">
        <f>IF(Aux!A24&lt;=Calc!B$10,J24-J23,".")</f>
        <v>.</v>
      </c>
      <c r="L24" s="26" t="str">
        <f>IF(AND(SUM(K$2:K24)+Calc!D$8&lt;0,SUM(K$2:K25)+Calc!D$8&gt;0),A25,".")</f>
        <v>.</v>
      </c>
      <c r="M24" t="str">
        <f>IF(A24&lt;=Calc!B$38,(Calc!D$4*Aux!C24+Calc!D$7),".")</f>
        <v>.</v>
      </c>
      <c r="N24" s="27" t="str">
        <f>IF(A24&lt;=Calc!B$38,(Calc!C$38-Aux!M24),".")</f>
        <v>.</v>
      </c>
    </row>
    <row r="25" spans="1:14" ht="15">
      <c r="A25">
        <v>23</v>
      </c>
      <c r="B25" s="27">
        <f>Calc!B$5*(1+Calc!B$6)^Aux!A25</f>
        <v>19</v>
      </c>
      <c r="C25" s="27">
        <f>Calc!D$5*(1+Calc!D$6)^Aux!A25</f>
        <v>19</v>
      </c>
      <c r="D25" s="27" t="str">
        <f>IF(Aux!A25&lt;=Calc!B$10,(Calc!B$4*Aux!B25+Calc!B$7),".")</f>
        <v>.</v>
      </c>
      <c r="E25" s="27" t="str">
        <f>IF(Aux!A25&lt;=Calc!B$10,(Calc!D$4*Aux!C25+Calc!D$7),".")</f>
        <v>.</v>
      </c>
      <c r="F25" s="27" t="str">
        <f>IF(Aux!A25&lt;=Calc!B$10,(Calc!B$4*Aux!B25+Calc!B$7)-(Calc!D$4*Aux!C25+Calc!D$7),".")</f>
        <v>.</v>
      </c>
      <c r="G25" s="27" t="str">
        <f t="shared" si="0"/>
        <v>.</v>
      </c>
      <c r="H25" t="str">
        <f>IF(AND(SUM(G$2:G25)+Calc!D$8&lt;0,SUM(G$2:G26)+Calc!D$8&gt;0),A26,".")</f>
        <v>.</v>
      </c>
      <c r="I25" s="27" t="str">
        <f>IF(A25&lt;=Calc!B$23,(Calc!D$4*Aux!C25+Calc!D$7),".")</f>
        <v>.</v>
      </c>
      <c r="J25" s="22" t="str">
        <f>IF(Aux!A25&lt;=Calc!B$10,NPV(Calc!B$9,Aux!G$3:G25),".")</f>
        <v>.</v>
      </c>
      <c r="K25" s="22" t="str">
        <f>IF(Aux!A25&lt;=Calc!B$10,J25-J24,".")</f>
        <v>.</v>
      </c>
      <c r="L25" s="26" t="str">
        <f>IF(AND(SUM(K$2:K25)+Calc!D$8&lt;0,SUM(K$2:K26)+Calc!D$8&gt;0),A26,".")</f>
        <v>.</v>
      </c>
      <c r="M25" t="str">
        <f>IF(A25&lt;=Calc!B$38,(Calc!D$4*Aux!C25+Calc!D$7),".")</f>
        <v>.</v>
      </c>
      <c r="N25" s="27" t="str">
        <f>IF(A25&lt;=Calc!B$38,(Calc!C$38-Aux!M25),".")</f>
        <v>.</v>
      </c>
    </row>
    <row r="26" spans="1:14" ht="15">
      <c r="A26">
        <v>24</v>
      </c>
      <c r="B26" s="27">
        <f>Calc!B$5*(1+Calc!B$6)^Aux!A26</f>
        <v>19</v>
      </c>
      <c r="C26" s="27">
        <f>Calc!D$5*(1+Calc!D$6)^Aux!A26</f>
        <v>19</v>
      </c>
      <c r="D26" s="27" t="str">
        <f>IF(Aux!A26&lt;=Calc!B$10,(Calc!B$4*Aux!B26+Calc!B$7),".")</f>
        <v>.</v>
      </c>
      <c r="E26" s="27" t="str">
        <f>IF(Aux!A26&lt;=Calc!B$10,(Calc!D$4*Aux!C26+Calc!D$7),".")</f>
        <v>.</v>
      </c>
      <c r="F26" s="27" t="str">
        <f>IF(Aux!A26&lt;=Calc!B$10,(Calc!B$4*Aux!B26+Calc!B$7)-(Calc!D$4*Aux!C26+Calc!D$7),".")</f>
        <v>.</v>
      </c>
      <c r="G26" s="27" t="str">
        <f t="shared" si="0"/>
        <v>.</v>
      </c>
      <c r="H26" t="str">
        <f>IF(AND(SUM(G$2:G26)+Calc!D$8&lt;0,SUM(G$2:G27)+Calc!D$8&gt;0),A27,".")</f>
        <v>.</v>
      </c>
      <c r="I26" s="27" t="str">
        <f>IF(A26&lt;=Calc!B$23,(Calc!D$4*Aux!C26+Calc!D$7),".")</f>
        <v>.</v>
      </c>
      <c r="J26" s="22" t="str">
        <f>IF(Aux!A26&lt;=Calc!B$10,NPV(Calc!B$9,Aux!G$3:G26),".")</f>
        <v>.</v>
      </c>
      <c r="K26" s="22" t="str">
        <f>IF(Aux!A26&lt;=Calc!B$10,J26-J25,".")</f>
        <v>.</v>
      </c>
      <c r="L26" s="26" t="str">
        <f>IF(AND(SUM(K$2:K26)+Calc!D$8&lt;0,SUM(K$2:K27)+Calc!D$8&gt;0),A27,".")</f>
        <v>.</v>
      </c>
      <c r="M26" t="str">
        <f>IF(A26&lt;=Calc!B$38,(Calc!D$4*Aux!C26+Calc!D$7),".")</f>
        <v>.</v>
      </c>
      <c r="N26" s="27" t="str">
        <f>IF(A26&lt;=Calc!B$38,(Calc!C$38-Aux!M26),".")</f>
        <v>.</v>
      </c>
    </row>
    <row r="27" spans="1:14" ht="15">
      <c r="A27">
        <v>25</v>
      </c>
      <c r="B27" s="27">
        <f>Calc!B$5*(1+Calc!B$6)^Aux!A27</f>
        <v>19</v>
      </c>
      <c r="C27" s="27">
        <f>Calc!D$5*(1+Calc!D$6)^Aux!A27</f>
        <v>19</v>
      </c>
      <c r="D27" s="27" t="str">
        <f>IF(Aux!A27&lt;=Calc!B$10,(Calc!B$4*Aux!B27+Calc!B$7),".")</f>
        <v>.</v>
      </c>
      <c r="E27" s="27" t="str">
        <f>IF(Aux!A27&lt;=Calc!B$10,(Calc!D$4*Aux!C27+Calc!D$7),".")</f>
        <v>.</v>
      </c>
      <c r="F27" s="27" t="str">
        <f>IF(Aux!A27&lt;=Calc!B$10,(Calc!B$4*Aux!B27+Calc!B$7)-(Calc!D$4*Aux!C27+Calc!D$7),".")</f>
        <v>.</v>
      </c>
      <c r="G27" s="27" t="str">
        <f t="shared" si="0"/>
        <v>.</v>
      </c>
      <c r="H27" t="str">
        <f>IF(AND(SUM(G$2:G27)+Calc!D$8&lt;0,SUM(G$2:G28)+Calc!D$8&gt;0),A28,".")</f>
        <v>.</v>
      </c>
      <c r="I27" s="27" t="str">
        <f>IF(A27&lt;=Calc!B$23,(Calc!D$4*Aux!C27+Calc!D$7),".")</f>
        <v>.</v>
      </c>
      <c r="J27" s="22" t="str">
        <f>IF(Aux!A27&lt;=Calc!B$10,NPV(Calc!B$9,Aux!G$3:G27),".")</f>
        <v>.</v>
      </c>
      <c r="K27" s="22" t="str">
        <f>IF(Aux!A27&lt;=Calc!B$10,J27-J26,".")</f>
        <v>.</v>
      </c>
      <c r="L27" s="26" t="str">
        <f>IF(AND(SUM(K$2:K27)+Calc!D$8&lt;0,SUM(K$2:K28)+Calc!D$8&gt;0),A28,".")</f>
        <v>.</v>
      </c>
      <c r="M27" t="str">
        <f>IF(A27&lt;=Calc!B$38,(Calc!D$4*Aux!C27+Calc!D$7),".")</f>
        <v>.</v>
      </c>
      <c r="N27" s="27" t="str">
        <f>IF(A27&lt;=Calc!B$38,(Calc!C$38-Aux!M27),".")</f>
        <v>.</v>
      </c>
    </row>
    <row r="28" spans="1:14" ht="15">
      <c r="A28">
        <v>26</v>
      </c>
      <c r="B28" s="27">
        <f>Calc!B$5*(1+Calc!B$6)^Aux!A28</f>
        <v>19</v>
      </c>
      <c r="C28" s="27">
        <f>Calc!D$5*(1+Calc!D$6)^Aux!A28</f>
        <v>19</v>
      </c>
      <c r="D28" s="27" t="str">
        <f>IF(Aux!A28&lt;=Calc!B$10,(Calc!B$4*Aux!B28+Calc!B$7),".")</f>
        <v>.</v>
      </c>
      <c r="E28" s="27" t="str">
        <f>IF(Aux!A28&lt;=Calc!B$10,(Calc!D$4*Aux!C28+Calc!D$7),".")</f>
        <v>.</v>
      </c>
      <c r="F28" s="27" t="str">
        <f>IF(Aux!A28&lt;=Calc!B$10,(Calc!B$4*Aux!B28+Calc!B$7)-(Calc!D$4*Aux!C28+Calc!D$7),".")</f>
        <v>.</v>
      </c>
      <c r="G28" s="27" t="str">
        <f t="shared" si="0"/>
        <v>.</v>
      </c>
      <c r="H28" t="str">
        <f>IF(AND(SUM(G$2:G28)+Calc!D$8&lt;0,SUM(G$2:G29)+Calc!D$8&gt;0),A29,".")</f>
        <v>.</v>
      </c>
      <c r="I28" s="27" t="str">
        <f>IF(A28&lt;=Calc!B$23,(Calc!D$4*Aux!C28+Calc!D$7),".")</f>
        <v>.</v>
      </c>
      <c r="J28" s="22" t="str">
        <f>IF(Aux!A28&lt;=Calc!B$10,NPV(Calc!B$9,Aux!G$3:G28),".")</f>
        <v>.</v>
      </c>
      <c r="K28" s="22" t="str">
        <f>IF(Aux!A28&lt;=Calc!B$10,J28-J27,".")</f>
        <v>.</v>
      </c>
      <c r="L28" s="26" t="str">
        <f>IF(AND(SUM(K$2:K28)+Calc!D$8&lt;0,SUM(K$2:K29)+Calc!D$8&gt;0),A29,".")</f>
        <v>.</v>
      </c>
      <c r="M28" t="str">
        <f>IF(A28&lt;=Calc!B$38,(Calc!D$4*Aux!C28+Calc!D$7),".")</f>
        <v>.</v>
      </c>
      <c r="N28" s="27" t="str">
        <f>IF(A28&lt;=Calc!B$38,(Calc!C$38-Aux!M28),".")</f>
        <v>.</v>
      </c>
    </row>
    <row r="29" spans="1:14" ht="15">
      <c r="A29">
        <v>27</v>
      </c>
      <c r="B29" s="27">
        <f>Calc!B$5*(1+Calc!B$6)^Aux!A29</f>
        <v>19</v>
      </c>
      <c r="C29" s="27">
        <f>Calc!D$5*(1+Calc!D$6)^Aux!A29</f>
        <v>19</v>
      </c>
      <c r="D29" s="27" t="str">
        <f>IF(Aux!A29&lt;=Calc!B$10,(Calc!B$4*Aux!B29+Calc!B$7),".")</f>
        <v>.</v>
      </c>
      <c r="E29" s="27" t="str">
        <f>IF(Aux!A29&lt;=Calc!B$10,(Calc!D$4*Aux!C29+Calc!D$7),".")</f>
        <v>.</v>
      </c>
      <c r="F29" s="27" t="str">
        <f>IF(Aux!A29&lt;=Calc!B$10,(Calc!B$4*Aux!B29+Calc!B$7)-(Calc!D$4*Aux!C29+Calc!D$7),".")</f>
        <v>.</v>
      </c>
      <c r="G29" s="27" t="str">
        <f t="shared" si="0"/>
        <v>.</v>
      </c>
      <c r="H29" t="str">
        <f>IF(AND(SUM(G$2:G29)+Calc!D$8&lt;0,SUM(G$2:G30)+Calc!D$8&gt;0),A30,".")</f>
        <v>.</v>
      </c>
      <c r="I29" s="27" t="str">
        <f>IF(A29&lt;=Calc!B$23,(Calc!D$4*Aux!C29+Calc!D$7),".")</f>
        <v>.</v>
      </c>
      <c r="J29" s="22" t="str">
        <f>IF(Aux!A29&lt;=Calc!B$10,NPV(Calc!B$9,Aux!G$3:G29),".")</f>
        <v>.</v>
      </c>
      <c r="K29" s="22" t="str">
        <f>IF(Aux!A29&lt;=Calc!B$10,J29-J28,".")</f>
        <v>.</v>
      </c>
      <c r="L29" s="26" t="str">
        <f>IF(AND(SUM(K$2:K29)+Calc!D$8&lt;0,SUM(K$2:K30)+Calc!D$8&gt;0),A30,".")</f>
        <v>.</v>
      </c>
      <c r="M29" t="str">
        <f>IF(A29&lt;=Calc!B$38,(Calc!D$4*Aux!C29+Calc!D$7),".")</f>
        <v>.</v>
      </c>
      <c r="N29" s="27" t="str">
        <f>IF(A29&lt;=Calc!B$38,(Calc!C$38-Aux!M29),".")</f>
        <v>.</v>
      </c>
    </row>
    <row r="30" spans="1:14" ht="15">
      <c r="A30">
        <v>28</v>
      </c>
      <c r="B30" s="27">
        <f>Calc!B$5*(1+Calc!B$6)^Aux!A30</f>
        <v>19</v>
      </c>
      <c r="C30" s="27">
        <f>Calc!D$5*(1+Calc!D$6)^Aux!A30</f>
        <v>19</v>
      </c>
      <c r="D30" s="27" t="str">
        <f>IF(Aux!A30&lt;=Calc!B$10,(Calc!B$4*Aux!B30+Calc!B$7),".")</f>
        <v>.</v>
      </c>
      <c r="E30" s="27" t="str">
        <f>IF(Aux!A30&lt;=Calc!B$10,(Calc!D$4*Aux!C30+Calc!D$7),".")</f>
        <v>.</v>
      </c>
      <c r="F30" s="27" t="str">
        <f>IF(Aux!A30&lt;=Calc!B$10,(Calc!B$4*Aux!B30+Calc!B$7)-(Calc!D$4*Aux!C30+Calc!D$7),".")</f>
        <v>.</v>
      </c>
      <c r="G30" s="27" t="str">
        <f t="shared" si="0"/>
        <v>.</v>
      </c>
      <c r="H30" t="str">
        <f>IF(AND(SUM(G$2:G30)+Calc!D$8&lt;0,SUM(G$2:G31)+Calc!D$8&gt;0),A31,".")</f>
        <v>.</v>
      </c>
      <c r="I30" s="27" t="str">
        <f>IF(A30&lt;=Calc!B$23,(Calc!D$4*Aux!C30+Calc!D$7),".")</f>
        <v>.</v>
      </c>
      <c r="J30" s="22" t="str">
        <f>IF(Aux!A30&lt;=Calc!B$10,NPV(Calc!B$9,Aux!G$3:G30),".")</f>
        <v>.</v>
      </c>
      <c r="K30" s="22" t="str">
        <f>IF(Aux!A30&lt;=Calc!B$10,J30-J29,".")</f>
        <v>.</v>
      </c>
      <c r="L30" s="26" t="str">
        <f>IF(AND(SUM(K$2:K30)+Calc!D$8&lt;0,SUM(K$2:K31)+Calc!D$8&gt;0),A31,".")</f>
        <v>.</v>
      </c>
      <c r="M30" t="str">
        <f>IF(A30&lt;=Calc!B$38,(Calc!D$4*Aux!C30+Calc!D$7),".")</f>
        <v>.</v>
      </c>
      <c r="N30" s="27" t="str">
        <f>IF(A30&lt;=Calc!B$38,(Calc!C$38-Aux!M30),".")</f>
        <v>.</v>
      </c>
    </row>
    <row r="31" spans="1:14" ht="15">
      <c r="A31">
        <v>29</v>
      </c>
      <c r="B31" s="27">
        <f>Calc!B$5*(1+Calc!B$6)^Aux!A31</f>
        <v>19</v>
      </c>
      <c r="C31" s="27">
        <f>Calc!D$5*(1+Calc!D$6)^Aux!A31</f>
        <v>19</v>
      </c>
      <c r="D31" s="27" t="str">
        <f>IF(Aux!A31&lt;=Calc!B$10,(Calc!B$4*Aux!B31+Calc!B$7),".")</f>
        <v>.</v>
      </c>
      <c r="E31" s="27" t="str">
        <f>IF(Aux!A31&lt;=Calc!B$10,(Calc!D$4*Aux!C31+Calc!D$7),".")</f>
        <v>.</v>
      </c>
      <c r="F31" s="27" t="str">
        <f>IF(Aux!A31&lt;=Calc!B$10,(Calc!B$4*Aux!B31+Calc!B$7)-(Calc!D$4*Aux!C31+Calc!D$7),".")</f>
        <v>.</v>
      </c>
      <c r="G31" s="27" t="str">
        <f t="shared" si="0"/>
        <v>.</v>
      </c>
      <c r="H31" t="str">
        <f>IF(AND(SUM(G$2:G31)+Calc!D$8&lt;0,SUM(G$2:G32)+Calc!D$8&gt;0),A32,".")</f>
        <v>.</v>
      </c>
      <c r="I31" s="27" t="str">
        <f>IF(A31&lt;=Calc!B$23,(Calc!D$4*Aux!C31+Calc!D$7),".")</f>
        <v>.</v>
      </c>
      <c r="J31" s="22" t="str">
        <f>IF(Aux!A31&lt;=Calc!B$10,NPV(Calc!B$9,Aux!G$3:G31),".")</f>
        <v>.</v>
      </c>
      <c r="K31" s="22" t="str">
        <f>IF(Aux!A31&lt;=Calc!B$10,J31-J30,".")</f>
        <v>.</v>
      </c>
      <c r="L31" s="26" t="str">
        <f>IF(AND(SUM(K$2:K31)+Calc!D$8&lt;0,SUM(K$2:K32)+Calc!D$8&gt;0),A32,".")</f>
        <v>.</v>
      </c>
      <c r="M31" t="str">
        <f>IF(A31&lt;=Calc!B$38,(Calc!D$4*Aux!C31+Calc!D$7),".")</f>
        <v>.</v>
      </c>
      <c r="N31" s="27" t="str">
        <f>IF(A31&lt;=Calc!B$38,(Calc!C$38-Aux!M31),".")</f>
        <v>.</v>
      </c>
    </row>
    <row r="32" ht="15">
      <c r="K32" s="22"/>
    </row>
    <row r="36" ht="15">
      <c r="C36" t="s">
        <v>9</v>
      </c>
    </row>
    <row r="37" spans="5:6" ht="15">
      <c r="E37" t="s">
        <v>9</v>
      </c>
      <c r="F37" t="s"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nsuhonen</dc:creator>
  <cp:keywords/>
  <dc:description/>
  <cp:lastModifiedBy>Saramäki Kaija</cp:lastModifiedBy>
  <dcterms:created xsi:type="dcterms:W3CDTF">2009-12-09T08:12:44Z</dcterms:created>
  <dcterms:modified xsi:type="dcterms:W3CDTF">2011-09-07T05:52:04Z</dcterms:modified>
  <cp:category/>
  <cp:version/>
  <cp:contentType/>
  <cp:contentStatus/>
</cp:coreProperties>
</file>